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0730" windowHeight="1176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Evidencija!$A$1:$P$16</definedName>
    <definedName name="_xlnm.Print_Area" localSheetId="4">Zakljucne!$A$1:$G$16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111" l="1"/>
  <c r="T3" i="111"/>
  <c r="W3" i="111" s="1"/>
  <c r="Y3" i="111" s="1"/>
  <c r="Z3" i="111" s="1"/>
  <c r="U3" i="111"/>
  <c r="V3" i="111"/>
  <c r="X3" i="111"/>
  <c r="S4" i="111"/>
  <c r="T4" i="111"/>
  <c r="U4" i="111"/>
  <c r="W4" i="111" s="1"/>
  <c r="Y4" i="111" s="1"/>
  <c r="Z4" i="111" s="1"/>
  <c r="V4" i="111"/>
  <c r="X4" i="111"/>
  <c r="X11" i="111"/>
  <c r="V11" i="111"/>
  <c r="U11" i="111"/>
  <c r="T11" i="111"/>
  <c r="S11" i="111"/>
  <c r="X10" i="111"/>
  <c r="V10" i="111"/>
  <c r="U10" i="111"/>
  <c r="T10" i="111"/>
  <c r="S10" i="111"/>
  <c r="X9" i="111"/>
  <c r="V9" i="111"/>
  <c r="U9" i="111"/>
  <c r="T9" i="111"/>
  <c r="S9" i="111"/>
  <c r="X8" i="111"/>
  <c r="V8" i="111"/>
  <c r="U8" i="111"/>
  <c r="T8" i="111"/>
  <c r="S8" i="111"/>
  <c r="X7" i="111"/>
  <c r="V7" i="111"/>
  <c r="U7" i="111"/>
  <c r="T7" i="111"/>
  <c r="S7" i="111"/>
  <c r="X6" i="111"/>
  <c r="V6" i="111"/>
  <c r="U6" i="111"/>
  <c r="T6" i="111"/>
  <c r="S6" i="111"/>
  <c r="X5" i="111"/>
  <c r="V5" i="111"/>
  <c r="U5" i="111"/>
  <c r="T5" i="111"/>
  <c r="S5" i="111"/>
  <c r="W5" i="111" l="1"/>
  <c r="W11" i="111"/>
  <c r="Y11" i="111" s="1"/>
  <c r="Z11" i="111" s="1"/>
  <c r="W10" i="111"/>
  <c r="Y10" i="111" s="1"/>
  <c r="W9" i="111"/>
  <c r="Y9" i="111" s="1"/>
  <c r="W8" i="111"/>
  <c r="Y8" i="111" s="1"/>
  <c r="D8" i="175"/>
  <c r="W7" i="111"/>
  <c r="Y7" i="111" s="1"/>
  <c r="F12" i="175" s="1"/>
  <c r="D9" i="175"/>
  <c r="W6" i="111"/>
  <c r="Y6" i="111" s="1"/>
  <c r="Z6" i="111" s="1"/>
  <c r="Y5" i="111"/>
  <c r="Z5" i="111" s="1"/>
  <c r="C16" i="175"/>
  <c r="B16" i="175"/>
  <c r="E15" i="175"/>
  <c r="D15" i="175"/>
  <c r="C15" i="175"/>
  <c r="B15" i="175"/>
  <c r="E14" i="175"/>
  <c r="C14" i="175"/>
  <c r="B14" i="175"/>
  <c r="E13" i="175"/>
  <c r="C13" i="175"/>
  <c r="B13" i="175"/>
  <c r="E12" i="175"/>
  <c r="C12" i="175"/>
  <c r="B12" i="175"/>
  <c r="C11" i="175"/>
  <c r="B11" i="175"/>
  <c r="E10" i="175"/>
  <c r="D10" i="175"/>
  <c r="C10" i="175"/>
  <c r="B10" i="175"/>
  <c r="E9" i="175"/>
  <c r="C9" i="175"/>
  <c r="B9" i="175"/>
  <c r="E8" i="175"/>
  <c r="C8" i="175"/>
  <c r="B8" i="175"/>
  <c r="N16" i="174"/>
  <c r="M16" i="174"/>
  <c r="L16" i="174"/>
  <c r="K16" i="174"/>
  <c r="I16" i="174"/>
  <c r="H16" i="174"/>
  <c r="G16" i="174"/>
  <c r="F16" i="174"/>
  <c r="E16" i="174"/>
  <c r="D16" i="174"/>
  <c r="C16" i="174"/>
  <c r="B16" i="174"/>
  <c r="A16" i="174"/>
  <c r="N15" i="174"/>
  <c r="M15" i="174"/>
  <c r="L15" i="174"/>
  <c r="K15" i="174"/>
  <c r="J15" i="174"/>
  <c r="I15" i="174"/>
  <c r="H15" i="174"/>
  <c r="G15" i="174"/>
  <c r="F15" i="174"/>
  <c r="E15" i="174"/>
  <c r="D15" i="174"/>
  <c r="C15" i="174"/>
  <c r="B15" i="174"/>
  <c r="A15" i="174"/>
  <c r="N14" i="174"/>
  <c r="M14" i="174"/>
  <c r="L14" i="174"/>
  <c r="K14" i="174"/>
  <c r="J14" i="174"/>
  <c r="I14" i="174"/>
  <c r="H14" i="174"/>
  <c r="G14" i="174"/>
  <c r="F14" i="174"/>
  <c r="E14" i="174"/>
  <c r="D14" i="174"/>
  <c r="C14" i="174"/>
  <c r="B14" i="174"/>
  <c r="A14" i="174"/>
  <c r="N13" i="174"/>
  <c r="M13" i="174"/>
  <c r="L13" i="174"/>
  <c r="K13" i="174"/>
  <c r="J13" i="174"/>
  <c r="I13" i="174"/>
  <c r="H13" i="174"/>
  <c r="G13" i="174"/>
  <c r="F13" i="174"/>
  <c r="E13" i="174"/>
  <c r="D13" i="174"/>
  <c r="C13" i="174"/>
  <c r="B13" i="174"/>
  <c r="A13" i="174"/>
  <c r="N12" i="174"/>
  <c r="M12" i="174"/>
  <c r="L12" i="174"/>
  <c r="K12" i="174"/>
  <c r="J12" i="174"/>
  <c r="I12" i="174"/>
  <c r="H12" i="174"/>
  <c r="G12" i="174"/>
  <c r="F12" i="174"/>
  <c r="E12" i="174"/>
  <c r="D12" i="174"/>
  <c r="C12" i="174"/>
  <c r="B12" i="174"/>
  <c r="A12" i="174"/>
  <c r="N11" i="174"/>
  <c r="M11" i="174"/>
  <c r="L11" i="174"/>
  <c r="K11" i="174"/>
  <c r="I11" i="174"/>
  <c r="H11" i="174"/>
  <c r="G11" i="174"/>
  <c r="F11" i="174"/>
  <c r="E11" i="174"/>
  <c r="D11" i="174"/>
  <c r="C11" i="174"/>
  <c r="B11" i="174"/>
  <c r="A11" i="174"/>
  <c r="N10" i="174"/>
  <c r="M10" i="174"/>
  <c r="L10" i="174"/>
  <c r="K10" i="174"/>
  <c r="J10" i="174"/>
  <c r="I10" i="174"/>
  <c r="H10" i="174"/>
  <c r="G10" i="174"/>
  <c r="F10" i="174"/>
  <c r="E10" i="174"/>
  <c r="D10" i="174"/>
  <c r="C10" i="174"/>
  <c r="B10" i="174"/>
  <c r="A10" i="174"/>
  <c r="N9" i="174"/>
  <c r="M9" i="174"/>
  <c r="L9" i="174"/>
  <c r="K9" i="174"/>
  <c r="J9" i="174"/>
  <c r="I9" i="174"/>
  <c r="H9" i="174"/>
  <c r="G9" i="174"/>
  <c r="F9" i="174"/>
  <c r="E9" i="174"/>
  <c r="D9" i="174"/>
  <c r="C9" i="174"/>
  <c r="B9" i="174"/>
  <c r="A9" i="174"/>
  <c r="N8" i="174"/>
  <c r="M8" i="174"/>
  <c r="L8" i="174"/>
  <c r="K8" i="174"/>
  <c r="J8" i="174"/>
  <c r="I8" i="174"/>
  <c r="H8" i="174"/>
  <c r="G8" i="174"/>
  <c r="F8" i="174"/>
  <c r="E8" i="174"/>
  <c r="D8" i="174"/>
  <c r="C8" i="174"/>
  <c r="B8" i="174"/>
  <c r="A8" i="174"/>
  <c r="G10" i="175"/>
  <c r="Z9" i="111" l="1"/>
  <c r="F14" i="175"/>
  <c r="Z8" i="111"/>
  <c r="F13" i="175"/>
  <c r="F15" i="175"/>
  <c r="Z10" i="111"/>
  <c r="Z7" i="111"/>
  <c r="F10" i="175"/>
  <c r="O10" i="174"/>
  <c r="O9" i="174"/>
  <c r="O13" i="174"/>
  <c r="D13" i="175"/>
  <c r="O15" i="174"/>
  <c r="O14" i="174"/>
  <c r="D14" i="175"/>
  <c r="O12" i="174"/>
  <c r="D12" i="175"/>
  <c r="E16" i="175"/>
  <c r="E11" i="175"/>
  <c r="J11" i="174"/>
  <c r="P13" i="174"/>
  <c r="P10" i="174"/>
  <c r="P14" i="174"/>
  <c r="G14" i="175"/>
  <c r="G12" i="175"/>
  <c r="F9" i="175" l="1"/>
  <c r="O8" i="174"/>
  <c r="F8" i="175"/>
  <c r="D16" i="175"/>
  <c r="J16" i="174"/>
  <c r="P12" i="174"/>
  <c r="G8" i="175"/>
  <c r="P9" i="174"/>
  <c r="G15" i="175"/>
  <c r="P8" i="174"/>
  <c r="G9" i="175"/>
  <c r="G13" i="175"/>
  <c r="P15" i="174"/>
  <c r="D11" i="175" l="1"/>
  <c r="F16" i="175"/>
  <c r="O16" i="174"/>
  <c r="O11" i="174"/>
  <c r="F11" i="175"/>
  <c r="E1" i="113"/>
  <c r="P16" i="174"/>
  <c r="B10" i="113"/>
  <c r="D15" i="176" l="1"/>
  <c r="N15" i="176"/>
  <c r="R15" i="176" s="1"/>
  <c r="H15" i="176"/>
  <c r="L15" i="176"/>
  <c r="F15" i="176"/>
  <c r="J15" i="176"/>
  <c r="C11" i="113"/>
  <c r="E11" i="113"/>
  <c r="D11" i="113"/>
  <c r="G11" i="175"/>
  <c r="C5" i="113"/>
  <c r="C15" i="113"/>
  <c r="D10" i="113"/>
  <c r="E5" i="113"/>
  <c r="E15" i="113"/>
  <c r="C10" i="113"/>
  <c r="E10" i="113"/>
  <c r="B15" i="113"/>
  <c r="D15" i="113"/>
  <c r="D5" i="113"/>
  <c r="G16" i="175"/>
  <c r="B5" i="113"/>
  <c r="P11" i="174"/>
  <c r="P15" i="176" l="1"/>
  <c r="D6" i="113"/>
  <c r="C6" i="113"/>
  <c r="E6" i="113"/>
  <c r="E16" i="113"/>
  <c r="C16" i="113"/>
  <c r="D16" i="113"/>
  <c r="C15" i="176" l="1"/>
  <c r="Q15" i="176" s="1"/>
  <c r="K15" i="176" l="1"/>
  <c r="M15" i="176"/>
  <c r="E15" i="176"/>
  <c r="G15" i="176"/>
  <c r="I15" i="176"/>
  <c r="O15" i="176" l="1"/>
  <c r="S15" i="176" s="1"/>
</calcChain>
</file>

<file path=xl/sharedStrings.xml><?xml version="1.0" encoding="utf-8"?>
<sst xmlns="http://schemas.openxmlformats.org/spreadsheetml/2006/main" count="175" uniqueCount="132">
  <si>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</si>
  <si>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</si>
  <si>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</si>
  <si>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</si>
  <si>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</si>
  <si>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</si>
  <si>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</si>
  <si>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</si>
  <si>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</si>
  <si>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</si>
  <si>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</si>
  <si>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</si>
  <si>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</si>
  <si>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</si>
  <si>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</si>
  <si>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</si>
  <si>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</si>
  <si>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</si>
  <si>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</si>
  <si>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</si>
  <si>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</si>
  <si>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</si>
  <si>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</si>
  <si>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</si>
  <si>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</si>
  <si>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</si>
  <si>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</si>
  <si>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</si>
  <si>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</si>
  <si>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</si>
  <si>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</si>
  <si>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</si>
  <si>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</si>
  <si>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</si>
  <si>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</si>
  <si>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</si>
  <si>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</si>
  <si>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</si>
  <si>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</si>
  <si>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</si>
  <si>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</si>
  <si>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</si>
  <si>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</si>
  <si>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</si>
  <si>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</si>
  <si>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</si>
  <si>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</si>
  <si>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</si>
  <si>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</si>
  <si>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</si>
  <si>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</si>
  <si>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</si>
  <si>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</si>
  <si>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</si>
  <si>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</si>
  <si>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</si>
  <si>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</si>
  <si>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</si>
  <si>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</si>
  <si>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</si>
  <si>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</si>
  <si>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</si>
  <si>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</si>
  <si>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</si>
  <si>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</si>
  <si>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</si>
  <si>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</si>
  <si>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</si>
  <si>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</si>
  <si>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</si>
  <si>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</si>
  <si>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</si>
  <si>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</si>
  <si>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</si>
  <si>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</si>
  <si>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</si>
  <si>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</si>
  <si>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</si>
  <si>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</si>
  <si>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</si>
  <si>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</si>
  <si>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</si>
  <si>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</si>
  <si>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</si>
  <si>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</si>
  <si>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</si>
  <si>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</si>
  <si>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</si>
  <si>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</si>
  <si>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</si>
  <si>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</si>
  <si>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</si>
  <si>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</si>
  <si>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</si>
  <si>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</si>
  <si>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</si>
  <si>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</si>
  <si>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</si>
  <si>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</si>
  <si>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</si>
  <si>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</si>
  <si>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</si>
  <si>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2020/2021</t>
  </si>
  <si>
    <t>Miljan Bigović</t>
  </si>
  <si>
    <r>
      <t>SARADNIK:</t>
    </r>
    <r>
      <rPr>
        <sz val="11"/>
        <rFont val="Arial"/>
        <family val="2"/>
      </rPr>
      <t xml:space="preserve"> Savo Kostić</t>
    </r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</si>
  <si>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</si>
  <si>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</t>
    </r>
  </si>
  <si>
    <t>OBRAZAC za evidenciju osvojenih poena na predmetu i predlog ocjene, studijske 2020/2021. zimski semestar</t>
  </si>
  <si>
    <t>Matematika</t>
  </si>
  <si>
    <r>
      <t>NASTAVNIK:</t>
    </r>
    <r>
      <rPr>
        <sz val="11"/>
        <rFont val="Arial"/>
        <family val="2"/>
      </rPr>
      <t xml:space="preserve"> Gordana Kustudić</t>
    </r>
  </si>
  <si>
    <r>
      <t>PREDMET:</t>
    </r>
    <r>
      <rPr>
        <sz val="11"/>
        <rFont val="Arial"/>
        <family val="2"/>
      </rPr>
      <t xml:space="preserve"> Engleski jezik 3</t>
    </r>
  </si>
  <si>
    <r>
      <t>PREDMET:</t>
    </r>
    <r>
      <rPr>
        <sz val="11"/>
        <rFont val="Arial"/>
        <family val="2"/>
      </rPr>
      <t xml:space="preserve"> Engleski jezik 3 </t>
    </r>
  </si>
  <si>
    <t>Gordana Kustudić</t>
  </si>
  <si>
    <t>Engleski jezik 3</t>
  </si>
  <si>
    <t>11/2019</t>
  </si>
  <si>
    <t>Ivanović Milica</t>
  </si>
  <si>
    <t>1/2019</t>
  </si>
  <si>
    <t>Doknić Jovana</t>
  </si>
  <si>
    <t>Milatović Janko</t>
  </si>
  <si>
    <t>19/2020</t>
  </si>
  <si>
    <t>5/2019</t>
  </si>
  <si>
    <t>Paljušević Leona</t>
  </si>
  <si>
    <t>3/2019</t>
  </si>
  <si>
    <t>Božović Ivona</t>
  </si>
  <si>
    <t>2/2016</t>
  </si>
  <si>
    <t>Pantović Đorđije</t>
  </si>
  <si>
    <t>23/2016</t>
  </si>
  <si>
    <t>Ćalasan Jelena</t>
  </si>
  <si>
    <t>8/2016</t>
  </si>
  <si>
    <t>Braunović Lazar</t>
  </si>
  <si>
    <t>4/2019</t>
  </si>
  <si>
    <t>Ivanović Balša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</si>
</sst>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9"/>
  <sheetViews>
    <sheetView workbookViewId="0">
      <selection activeCell="C2" sqref="C2:H2"/>
    </sheetView>
  </sheetViews>
  <sheetFormatPr defaultColWidth="8.85546875" defaultRowHeight="12.75" x14ac:dyDescent="0.2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 x14ac:dyDescent="0.2">
      <c r="A1" s="5"/>
      <c r="B1" s="6"/>
      <c r="C1" s="6"/>
      <c r="D1" s="6"/>
      <c r="E1" s="6"/>
      <c r="F1" s="6"/>
      <c r="G1" s="6"/>
      <c r="H1" s="6"/>
      <c r="I1" s="7"/>
    </row>
    <row r="2" spans="1:12" x14ac:dyDescent="0.2">
      <c r="A2" s="8"/>
      <c r="B2" s="3" t="s">
        <v>34</v>
      </c>
      <c r="C2" s="89" t="s">
        <v>113</v>
      </c>
      <c r="D2" s="89"/>
      <c r="E2" s="89"/>
      <c r="F2" s="89"/>
      <c r="G2" s="89"/>
      <c r="H2" s="89"/>
      <c r="I2" s="9"/>
    </row>
    <row r="3" spans="1:12" ht="13.5" thickBot="1" x14ac:dyDescent="0.25">
      <c r="A3" s="8"/>
      <c r="B3" s="3" t="s">
        <v>45</v>
      </c>
      <c r="C3" s="89" t="s">
        <v>46</v>
      </c>
      <c r="D3" s="89"/>
      <c r="E3" s="89"/>
      <c r="F3" s="89"/>
      <c r="G3" s="89"/>
      <c r="H3" s="89"/>
      <c r="I3" s="9"/>
    </row>
    <row r="4" spans="1:12" x14ac:dyDescent="0.2">
      <c r="A4" s="8"/>
      <c r="B4" s="3" t="s">
        <v>35</v>
      </c>
      <c r="C4" s="89" t="s">
        <v>108</v>
      </c>
      <c r="D4" s="89"/>
      <c r="E4" s="89"/>
      <c r="F4" s="89"/>
      <c r="G4" s="89"/>
      <c r="H4" s="89"/>
      <c r="I4" s="9"/>
      <c r="K4" s="90" t="s">
        <v>12</v>
      </c>
      <c r="L4" s="91"/>
    </row>
    <row r="5" spans="1:12" x14ac:dyDescent="0.2">
      <c r="A5" s="8"/>
      <c r="B5" s="3" t="s">
        <v>36</v>
      </c>
      <c r="C5" s="92"/>
      <c r="D5" s="92"/>
      <c r="E5" s="92"/>
      <c r="F5" s="92"/>
      <c r="G5" s="92"/>
      <c r="H5" s="92"/>
      <c r="I5" s="9"/>
      <c r="K5" s="13">
        <v>0</v>
      </c>
      <c r="L5" s="14" t="s">
        <v>7</v>
      </c>
    </row>
    <row r="6" spans="1:12" x14ac:dyDescent="0.2">
      <c r="A6" s="8"/>
      <c r="B6" s="3" t="s">
        <v>18</v>
      </c>
      <c r="C6" s="93" t="s">
        <v>102</v>
      </c>
      <c r="D6" s="93"/>
      <c r="E6" s="20"/>
      <c r="F6" s="20"/>
      <c r="G6" s="20"/>
      <c r="H6" s="20"/>
      <c r="I6" s="9"/>
      <c r="K6" s="13">
        <v>50</v>
      </c>
      <c r="L6" s="14" t="s">
        <v>6</v>
      </c>
    </row>
    <row r="7" spans="1:12" x14ac:dyDescent="0.2">
      <c r="A7" s="8"/>
      <c r="B7" s="3" t="s">
        <v>19</v>
      </c>
      <c r="C7" s="93" t="s">
        <v>98</v>
      </c>
      <c r="D7" s="93"/>
      <c r="E7" s="20"/>
      <c r="F7" s="20"/>
      <c r="G7" s="20"/>
      <c r="H7" s="20"/>
      <c r="I7" s="9"/>
      <c r="K7" s="13">
        <v>60</v>
      </c>
      <c r="L7" s="14" t="s">
        <v>5</v>
      </c>
    </row>
    <row r="8" spans="1:12" x14ac:dyDescent="0.2">
      <c r="A8" s="8"/>
      <c r="B8" s="3" t="s">
        <v>14</v>
      </c>
      <c r="C8" s="93">
        <v>2</v>
      </c>
      <c r="D8" s="93"/>
      <c r="E8" s="20"/>
      <c r="F8" s="20"/>
      <c r="G8" s="20"/>
      <c r="H8" s="20"/>
      <c r="I8" s="9"/>
      <c r="K8" s="13">
        <v>70</v>
      </c>
      <c r="L8" s="14" t="s">
        <v>3</v>
      </c>
    </row>
    <row r="9" spans="1:12" x14ac:dyDescent="0.2">
      <c r="A9" s="8"/>
      <c r="B9" s="3" t="s">
        <v>15</v>
      </c>
      <c r="C9" s="88">
        <v>2</v>
      </c>
      <c r="D9" s="88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 x14ac:dyDescent="0.25">
      <c r="A10" s="8"/>
      <c r="B10" s="3" t="s">
        <v>11</v>
      </c>
      <c r="C10" s="88">
        <v>9</v>
      </c>
      <c r="D10" s="88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 x14ac:dyDescent="0.2">
      <c r="A11" s="8"/>
      <c r="B11" s="3"/>
      <c r="C11" s="21"/>
      <c r="D11" s="20"/>
      <c r="E11" s="20"/>
      <c r="F11" s="20"/>
      <c r="G11" s="20"/>
      <c r="H11" s="20"/>
      <c r="I11" s="9"/>
    </row>
    <row r="12" spans="1:12" x14ac:dyDescent="0.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 x14ac:dyDescent="0.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 x14ac:dyDescent="0.2">
      <c r="A14" s="8"/>
      <c r="B14" s="4"/>
      <c r="C14" s="20"/>
      <c r="D14" s="20"/>
      <c r="E14" s="20"/>
      <c r="F14" s="20"/>
      <c r="G14" s="20"/>
      <c r="H14" s="20"/>
      <c r="I14" s="9"/>
    </row>
    <row r="15" spans="1:12" x14ac:dyDescent="0.2">
      <c r="A15" s="8"/>
      <c r="B15" s="3" t="s">
        <v>47</v>
      </c>
      <c r="C15" s="89" t="s">
        <v>112</v>
      </c>
      <c r="D15" s="89"/>
      <c r="E15" s="89"/>
      <c r="F15" s="89"/>
      <c r="G15" s="89"/>
      <c r="H15" s="89"/>
      <c r="I15" s="9"/>
    </row>
    <row r="16" spans="1:12" x14ac:dyDescent="0.2">
      <c r="A16" s="8"/>
      <c r="B16" s="3" t="s">
        <v>13</v>
      </c>
      <c r="C16" s="89" t="s">
        <v>99</v>
      </c>
      <c r="D16" s="89"/>
      <c r="E16" s="89"/>
      <c r="F16" s="89"/>
      <c r="G16" s="89"/>
      <c r="H16" s="89"/>
      <c r="I16" s="9"/>
    </row>
    <row r="17" spans="1:9" x14ac:dyDescent="0.2">
      <c r="A17" s="8"/>
      <c r="B17" s="4"/>
      <c r="C17" s="22"/>
      <c r="D17" s="22"/>
      <c r="E17" s="22"/>
      <c r="F17" s="22"/>
      <c r="G17" s="22"/>
      <c r="H17" s="22"/>
      <c r="I17" s="9"/>
    </row>
    <row r="18" spans="1:9" x14ac:dyDescent="0.2">
      <c r="A18" s="8"/>
      <c r="B18" s="3" t="s">
        <v>9</v>
      </c>
      <c r="C18" s="89" t="s">
        <v>103</v>
      </c>
      <c r="D18" s="89"/>
      <c r="E18" s="89"/>
      <c r="F18" s="89"/>
      <c r="G18" s="89"/>
      <c r="H18" s="89"/>
      <c r="I18" s="9"/>
    </row>
    <row r="19" spans="1:9" ht="13.5" thickBot="1" x14ac:dyDescent="0.25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976"/>
  <sheetViews>
    <sheetView tabSelected="1" workbookViewId="0">
      <pane ySplit="2" topLeftCell="A3" activePane="bottomLeft" state="frozen"/>
      <selection pane="bottomLeft" activeCell="L11" sqref="L11"/>
    </sheetView>
  </sheetViews>
  <sheetFormatPr defaultColWidth="9.140625" defaultRowHeight="12.75" x14ac:dyDescent="0.2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85" customWidth="1"/>
    <col min="12" max="16" width="6.7109375" style="1" customWidth="1"/>
    <col min="17" max="17" width="6.7109375" style="85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 x14ac:dyDescent="0.2">
      <c r="A1" s="94" t="s">
        <v>8</v>
      </c>
      <c r="B1" s="99" t="s">
        <v>53</v>
      </c>
      <c r="C1" s="97" t="s">
        <v>4</v>
      </c>
      <c r="D1" s="101" t="s">
        <v>22</v>
      </c>
      <c r="E1" s="96" t="s">
        <v>25</v>
      </c>
      <c r="F1" s="96"/>
      <c r="G1" s="96"/>
      <c r="H1" s="96"/>
      <c r="I1" s="96"/>
      <c r="J1" s="96"/>
      <c r="K1" s="96" t="s">
        <v>26</v>
      </c>
      <c r="L1" s="96"/>
      <c r="M1" s="96" t="s">
        <v>27</v>
      </c>
      <c r="N1" s="96"/>
      <c r="O1" s="96" t="s">
        <v>28</v>
      </c>
      <c r="P1" s="96"/>
      <c r="Q1" s="96" t="s">
        <v>23</v>
      </c>
      <c r="R1" s="96"/>
      <c r="S1" s="97" t="s">
        <v>33</v>
      </c>
      <c r="T1" s="97" t="s">
        <v>10</v>
      </c>
      <c r="U1" s="97" t="s">
        <v>21</v>
      </c>
      <c r="V1" s="97" t="s">
        <v>24</v>
      </c>
      <c r="W1" s="104" t="s">
        <v>48</v>
      </c>
      <c r="X1" s="97" t="s">
        <v>32</v>
      </c>
      <c r="Y1" s="97" t="s">
        <v>31</v>
      </c>
      <c r="Z1" s="102" t="s">
        <v>0</v>
      </c>
    </row>
    <row r="2" spans="1:27" ht="13.5" thickBot="1" x14ac:dyDescent="0.25">
      <c r="A2" s="95"/>
      <c r="B2" s="100"/>
      <c r="C2" s="98"/>
      <c r="D2" s="100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84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84" t="s">
        <v>29</v>
      </c>
      <c r="R2" s="83" t="s">
        <v>30</v>
      </c>
      <c r="S2" s="98"/>
      <c r="T2" s="98"/>
      <c r="U2" s="98"/>
      <c r="V2" s="98"/>
      <c r="W2" s="105"/>
      <c r="X2" s="98"/>
      <c r="Y2" s="98"/>
      <c r="Z2" s="103"/>
      <c r="AA2" s="38"/>
    </row>
    <row r="3" spans="1:27" x14ac:dyDescent="0.2">
      <c r="A3" s="46">
        <v>2</v>
      </c>
      <c r="B3" s="47" t="s">
        <v>114</v>
      </c>
      <c r="C3" s="48" t="s">
        <v>115</v>
      </c>
      <c r="D3" s="49"/>
      <c r="E3" s="49"/>
      <c r="F3" s="49"/>
      <c r="G3" s="49"/>
      <c r="H3" s="49"/>
      <c r="I3" s="49"/>
      <c r="J3" s="49"/>
      <c r="K3" s="49">
        <v>45</v>
      </c>
      <c r="L3" s="49"/>
      <c r="M3" s="49"/>
      <c r="N3" s="49"/>
      <c r="O3" s="49"/>
      <c r="P3" s="49"/>
      <c r="Q3" s="49">
        <v>46</v>
      </c>
      <c r="R3" s="49"/>
      <c r="S3" s="50">
        <f t="shared" ref="S3:S11" si="0">SUM(E3:J3)</f>
        <v>0</v>
      </c>
      <c r="T3" s="50">
        <f t="shared" ref="T3:T11" si="1">IF(AND(ISBLANK(K3),ISBLANK(L3)),"",MAX(K3,L3))</f>
        <v>45</v>
      </c>
      <c r="U3" s="50" t="str">
        <f t="shared" ref="U3:U11" si="2">IF(AND(ISBLANK(M3),ISBLANK(N3)),"",MAX(M3,N3))</f>
        <v/>
      </c>
      <c r="V3" s="50" t="str">
        <f t="shared" ref="V3:V11" si="3">IF(AND(ISBLANK(O3),ISBLANK(P3)),"",MAX(O3,P3))</f>
        <v/>
      </c>
      <c r="W3" s="50">
        <f t="shared" ref="W3:W11" si="4">D3 + SUM(S3:V3)</f>
        <v>45</v>
      </c>
      <c r="X3" s="50">
        <f t="shared" ref="X3:X11" si="5">IF(AND(ISBLANK(Q3),ISBLANK(R3)),"",MAX(Q3,R3))</f>
        <v>46</v>
      </c>
      <c r="Y3" s="50">
        <f t="shared" ref="Y3:Y11" si="6">SUM(W3:X3)</f>
        <v>91</v>
      </c>
      <c r="Z3" s="51" t="str">
        <f t="shared" ref="Z3:Z11" si="7">IF(X3="","",VLOOKUP(Y3,Ocjene,2))</f>
        <v>A</v>
      </c>
    </row>
    <row r="4" spans="1:27" x14ac:dyDescent="0.2">
      <c r="A4" s="52">
        <v>3</v>
      </c>
      <c r="B4" s="53" t="s">
        <v>116</v>
      </c>
      <c r="C4" s="54" t="s">
        <v>117</v>
      </c>
      <c r="D4" s="55"/>
      <c r="E4" s="55"/>
      <c r="F4" s="55"/>
      <c r="G4" s="55"/>
      <c r="H4" s="55"/>
      <c r="I4" s="55"/>
      <c r="J4" s="55"/>
      <c r="K4" s="55">
        <v>34</v>
      </c>
      <c r="L4" s="55"/>
      <c r="M4" s="55"/>
      <c r="N4" s="55"/>
      <c r="O4" s="55"/>
      <c r="P4" s="55"/>
      <c r="Q4" s="55">
        <v>48</v>
      </c>
      <c r="R4" s="55"/>
      <c r="S4" s="56">
        <f t="shared" si="0"/>
        <v>0</v>
      </c>
      <c r="T4" s="56">
        <f t="shared" si="1"/>
        <v>34</v>
      </c>
      <c r="U4" s="56" t="str">
        <f t="shared" si="2"/>
        <v/>
      </c>
      <c r="V4" s="56" t="str">
        <f t="shared" si="3"/>
        <v/>
      </c>
      <c r="W4" s="56">
        <f t="shared" si="4"/>
        <v>34</v>
      </c>
      <c r="X4" s="56">
        <f t="shared" si="5"/>
        <v>48</v>
      </c>
      <c r="Y4" s="56">
        <f t="shared" si="6"/>
        <v>82</v>
      </c>
      <c r="Z4" s="57" t="str">
        <f t="shared" si="7"/>
        <v>B</v>
      </c>
    </row>
    <row r="5" spans="1:27" x14ac:dyDescent="0.2">
      <c r="A5" s="52">
        <v>4</v>
      </c>
      <c r="B5" s="53" t="s">
        <v>119</v>
      </c>
      <c r="C5" s="54" t="s">
        <v>118</v>
      </c>
      <c r="D5" s="55"/>
      <c r="E5" s="55"/>
      <c r="F5" s="55"/>
      <c r="G5" s="55"/>
      <c r="H5" s="55"/>
      <c r="I5" s="55"/>
      <c r="J5" s="55"/>
      <c r="K5" s="55">
        <v>43</v>
      </c>
      <c r="L5" s="55"/>
      <c r="M5" s="55"/>
      <c r="N5" s="55"/>
      <c r="O5" s="55"/>
      <c r="P5" s="55"/>
      <c r="Q5" s="55">
        <v>50</v>
      </c>
      <c r="R5" s="55"/>
      <c r="S5" s="56">
        <f>SUM(E5:J5)</f>
        <v>0</v>
      </c>
      <c r="T5" s="56">
        <f>IF(AND(ISBLANK(K5),ISBLANK(L5)),"",MAX(K5,L5))</f>
        <v>43</v>
      </c>
      <c r="U5" s="56" t="str">
        <f>IF(AND(ISBLANK(M5),ISBLANK(N5)),"",MAX(M5,N5))</f>
        <v/>
      </c>
      <c r="V5" s="56" t="str">
        <f>IF(AND(ISBLANK(O5),ISBLANK(P5)),"",MAX(O5,P5))</f>
        <v/>
      </c>
      <c r="W5" s="56">
        <f>D5 + SUM(S5:V5)</f>
        <v>43</v>
      </c>
      <c r="X5" s="56">
        <f>IF(AND(ISBLANK(Q5),ISBLANK(R5)),"",MAX(Q5,R5))</f>
        <v>50</v>
      </c>
      <c r="Y5" s="56">
        <f>SUM(W5:X5)</f>
        <v>93</v>
      </c>
      <c r="Z5" s="57" t="str">
        <f>IF(X5="","",VLOOKUP(Y5,Ocjene,2))</f>
        <v>A</v>
      </c>
    </row>
    <row r="6" spans="1:27" x14ac:dyDescent="0.2">
      <c r="A6" s="52">
        <v>5</v>
      </c>
      <c r="B6" s="53" t="s">
        <v>120</v>
      </c>
      <c r="C6" s="54" t="s">
        <v>121</v>
      </c>
      <c r="D6" s="55"/>
      <c r="E6" s="55"/>
      <c r="F6" s="55"/>
      <c r="G6" s="55"/>
      <c r="H6" s="55"/>
      <c r="I6" s="55"/>
      <c r="J6" s="55"/>
      <c r="K6" s="55">
        <v>42.5</v>
      </c>
      <c r="L6" s="55"/>
      <c r="M6" s="55"/>
      <c r="N6" s="55"/>
      <c r="O6" s="55"/>
      <c r="P6" s="55"/>
      <c r="Q6" s="55">
        <v>50</v>
      </c>
      <c r="R6" s="55"/>
      <c r="S6" s="56">
        <f t="shared" si="0"/>
        <v>0</v>
      </c>
      <c r="T6" s="56">
        <f t="shared" si="1"/>
        <v>42.5</v>
      </c>
      <c r="U6" s="56" t="str">
        <f t="shared" si="2"/>
        <v/>
      </c>
      <c r="V6" s="56" t="str">
        <f t="shared" si="3"/>
        <v/>
      </c>
      <c r="W6" s="56">
        <f t="shared" si="4"/>
        <v>42.5</v>
      </c>
      <c r="X6" s="56">
        <f t="shared" si="5"/>
        <v>50</v>
      </c>
      <c r="Y6" s="56">
        <f t="shared" si="6"/>
        <v>92.5</v>
      </c>
      <c r="Z6" s="57" t="str">
        <f t="shared" si="7"/>
        <v>A</v>
      </c>
    </row>
    <row r="7" spans="1:27" x14ac:dyDescent="0.2">
      <c r="A7" s="52">
        <v>6</v>
      </c>
      <c r="B7" s="53" t="s">
        <v>122</v>
      </c>
      <c r="C7" s="54" t="s">
        <v>123</v>
      </c>
      <c r="D7" s="55"/>
      <c r="E7" s="55"/>
      <c r="F7" s="55"/>
      <c r="G7" s="55"/>
      <c r="H7" s="55"/>
      <c r="I7" s="55"/>
      <c r="J7" s="55"/>
      <c r="K7" s="55">
        <v>38</v>
      </c>
      <c r="L7" s="55"/>
      <c r="M7" s="55"/>
      <c r="N7" s="55"/>
      <c r="O7" s="55"/>
      <c r="P7" s="55"/>
      <c r="Q7" s="55">
        <v>48</v>
      </c>
      <c r="R7" s="55"/>
      <c r="S7" s="56">
        <f t="shared" si="0"/>
        <v>0</v>
      </c>
      <c r="T7" s="56">
        <f t="shared" si="1"/>
        <v>38</v>
      </c>
      <c r="U7" s="56" t="str">
        <f t="shared" si="2"/>
        <v/>
      </c>
      <c r="V7" s="56" t="str">
        <f t="shared" si="3"/>
        <v/>
      </c>
      <c r="W7" s="56">
        <f t="shared" si="4"/>
        <v>38</v>
      </c>
      <c r="X7" s="56">
        <f t="shared" si="5"/>
        <v>48</v>
      </c>
      <c r="Y7" s="56">
        <f t="shared" si="6"/>
        <v>86</v>
      </c>
      <c r="Z7" s="57" t="str">
        <f t="shared" si="7"/>
        <v>B</v>
      </c>
    </row>
    <row r="8" spans="1:27" x14ac:dyDescent="0.2">
      <c r="A8" s="52">
        <v>7</v>
      </c>
      <c r="B8" s="53" t="s">
        <v>124</v>
      </c>
      <c r="C8" s="54" t="s">
        <v>125</v>
      </c>
      <c r="D8" s="55"/>
      <c r="E8" s="55"/>
      <c r="F8" s="55"/>
      <c r="G8" s="55"/>
      <c r="H8" s="55"/>
      <c r="I8" s="55"/>
      <c r="J8" s="55"/>
      <c r="K8" s="55">
        <v>40</v>
      </c>
      <c r="L8" s="55"/>
      <c r="M8" s="55"/>
      <c r="N8" s="55"/>
      <c r="O8" s="55"/>
      <c r="P8" s="55"/>
      <c r="Q8" s="55">
        <v>33</v>
      </c>
      <c r="R8" s="55"/>
      <c r="S8" s="56">
        <f t="shared" si="0"/>
        <v>0</v>
      </c>
      <c r="T8" s="56">
        <f t="shared" si="1"/>
        <v>40</v>
      </c>
      <c r="U8" s="56" t="str">
        <f t="shared" si="2"/>
        <v/>
      </c>
      <c r="V8" s="56" t="str">
        <f t="shared" si="3"/>
        <v/>
      </c>
      <c r="W8" s="56">
        <f t="shared" si="4"/>
        <v>40</v>
      </c>
      <c r="X8" s="56">
        <f t="shared" si="5"/>
        <v>33</v>
      </c>
      <c r="Y8" s="56">
        <f t="shared" si="6"/>
        <v>73</v>
      </c>
      <c r="Z8" s="57" t="str">
        <f t="shared" si="7"/>
        <v>C</v>
      </c>
    </row>
    <row r="9" spans="1:27" x14ac:dyDescent="0.2">
      <c r="A9" s="52">
        <v>8</v>
      </c>
      <c r="B9" s="53" t="s">
        <v>126</v>
      </c>
      <c r="C9" s="54" t="s">
        <v>127</v>
      </c>
      <c r="D9" s="55"/>
      <c r="E9" s="55"/>
      <c r="F9" s="55"/>
      <c r="G9" s="55"/>
      <c r="H9" s="55"/>
      <c r="I9" s="55"/>
      <c r="J9" s="55"/>
      <c r="K9" s="55">
        <v>32</v>
      </c>
      <c r="L9" s="55"/>
      <c r="M9" s="55"/>
      <c r="N9" s="55"/>
      <c r="O9" s="55"/>
      <c r="P9" s="55"/>
      <c r="Q9" s="55">
        <v>31</v>
      </c>
      <c r="R9" s="55"/>
      <c r="S9" s="56">
        <f t="shared" si="0"/>
        <v>0</v>
      </c>
      <c r="T9" s="56">
        <f t="shared" si="1"/>
        <v>32</v>
      </c>
      <c r="U9" s="56" t="str">
        <f t="shared" si="2"/>
        <v/>
      </c>
      <c r="V9" s="56" t="str">
        <f t="shared" si="3"/>
        <v/>
      </c>
      <c r="W9" s="56">
        <f t="shared" si="4"/>
        <v>32</v>
      </c>
      <c r="X9" s="56">
        <f t="shared" si="5"/>
        <v>31</v>
      </c>
      <c r="Y9" s="56">
        <f t="shared" si="6"/>
        <v>63</v>
      </c>
      <c r="Z9" s="57" t="str">
        <f t="shared" si="7"/>
        <v>D</v>
      </c>
    </row>
    <row r="10" spans="1:27" x14ac:dyDescent="0.2">
      <c r="A10" s="52">
        <v>9</v>
      </c>
      <c r="B10" s="53" t="s">
        <v>128</v>
      </c>
      <c r="C10" s="54" t="s">
        <v>129</v>
      </c>
      <c r="D10" s="55"/>
      <c r="E10" s="55"/>
      <c r="F10" s="55"/>
      <c r="G10" s="55"/>
      <c r="H10" s="55"/>
      <c r="I10" s="55"/>
      <c r="J10" s="55"/>
      <c r="K10" s="55">
        <v>25</v>
      </c>
      <c r="L10" s="55"/>
      <c r="M10" s="55"/>
      <c r="N10" s="55"/>
      <c r="O10" s="55"/>
      <c r="P10" s="55"/>
      <c r="Q10" s="55">
        <v>25</v>
      </c>
      <c r="R10" s="55"/>
      <c r="S10" s="56">
        <f t="shared" si="0"/>
        <v>0</v>
      </c>
      <c r="T10" s="56">
        <f t="shared" si="1"/>
        <v>25</v>
      </c>
      <c r="U10" s="56" t="str">
        <f t="shared" si="2"/>
        <v/>
      </c>
      <c r="V10" s="56" t="str">
        <f t="shared" si="3"/>
        <v/>
      </c>
      <c r="W10" s="56">
        <f t="shared" si="4"/>
        <v>25</v>
      </c>
      <c r="X10" s="56">
        <f t="shared" si="5"/>
        <v>25</v>
      </c>
      <c r="Y10" s="56">
        <f t="shared" si="6"/>
        <v>50</v>
      </c>
      <c r="Z10" s="57" t="str">
        <f t="shared" si="7"/>
        <v>E</v>
      </c>
    </row>
    <row r="11" spans="1:27" ht="13.5" thickBot="1" x14ac:dyDescent="0.25">
      <c r="A11" s="58">
        <v>10</v>
      </c>
      <c r="B11" s="59" t="s">
        <v>130</v>
      </c>
      <c r="C11" s="60" t="s">
        <v>131</v>
      </c>
      <c r="D11" s="61"/>
      <c r="E11" s="61"/>
      <c r="F11" s="61"/>
      <c r="G11" s="61"/>
      <c r="H11" s="61"/>
      <c r="I11" s="61"/>
      <c r="J11" s="61"/>
      <c r="K11" s="61">
        <v>40</v>
      </c>
      <c r="L11" s="61"/>
      <c r="M11" s="61"/>
      <c r="N11" s="61"/>
      <c r="O11" s="61"/>
      <c r="P11" s="61"/>
      <c r="Q11" s="61">
        <v>46</v>
      </c>
      <c r="R11" s="61"/>
      <c r="S11" s="62">
        <f t="shared" si="0"/>
        <v>0</v>
      </c>
      <c r="T11" s="62">
        <f t="shared" si="1"/>
        <v>40</v>
      </c>
      <c r="U11" s="62" t="str">
        <f t="shared" si="2"/>
        <v/>
      </c>
      <c r="V11" s="62" t="str">
        <f t="shared" si="3"/>
        <v/>
      </c>
      <c r="W11" s="62">
        <f t="shared" si="4"/>
        <v>40</v>
      </c>
      <c r="X11" s="62">
        <f t="shared" si="5"/>
        <v>46</v>
      </c>
      <c r="Y11" s="62">
        <f t="shared" si="6"/>
        <v>86</v>
      </c>
      <c r="Z11" s="63" t="str">
        <f t="shared" si="7"/>
        <v>B</v>
      </c>
    </row>
    <row r="12" spans="1:27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7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7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7" ht="12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 x14ac:dyDescent="0.2">
      <c r="B1" s="107" t="s">
        <v>49</v>
      </c>
      <c r="C1" s="107"/>
      <c r="D1" s="107"/>
      <c r="E1" s="27">
        <f>COUNTA(Spisak!$C$3:$C$976)+2</f>
        <v>11</v>
      </c>
    </row>
    <row r="3" spans="2:5" ht="13.5" thickBot="1" x14ac:dyDescent="0.25">
      <c r="B3" s="106" t="s">
        <v>37</v>
      </c>
      <c r="C3" s="106"/>
      <c r="D3" s="106"/>
      <c r="E3" s="106"/>
    </row>
    <row r="4" spans="2:5" ht="13.5" thickBot="1" x14ac:dyDescent="0.25">
      <c r="B4" s="17" t="s">
        <v>38</v>
      </c>
      <c r="C4" s="18" t="s">
        <v>39</v>
      </c>
      <c r="D4" s="18" t="s">
        <v>40</v>
      </c>
      <c r="E4" s="19" t="s">
        <v>41</v>
      </c>
    </row>
    <row r="5" spans="2:5" x14ac:dyDescent="0.2">
      <c r="B5" s="29">
        <f ca="1">COUNT(INDIRECT("Spisak!T3:T" &amp; $E$1))</f>
        <v>9</v>
      </c>
      <c r="C5" s="30">
        <f ca="1">COUNTIF(INDIRECT("Spisak!T3:T"&amp;E1),"&gt;="&amp;(0.5*Parametri!D12))</f>
        <v>9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1</v>
      </c>
    </row>
    <row r="6" spans="2:5" ht="13.5" thickBot="1" x14ac:dyDescent="0.25">
      <c r="B6" s="32" t="s">
        <v>42</v>
      </c>
      <c r="C6" s="33">
        <f ca="1">IF($B$5&gt;0,C5/$B$5,"")</f>
        <v>1</v>
      </c>
      <c r="D6" s="33">
        <f ca="1">IF($B$5&gt;0,D5/$B$5,"")</f>
        <v>0</v>
      </c>
      <c r="E6" s="34">
        <f ca="1">IF($B$5&gt;0,E5/$B$5,"")</f>
        <v>0.1111111111111111</v>
      </c>
    </row>
    <row r="8" spans="2:5" ht="13.5" thickBot="1" x14ac:dyDescent="0.25">
      <c r="B8" s="106" t="s">
        <v>43</v>
      </c>
      <c r="C8" s="106"/>
      <c r="D8" s="106"/>
      <c r="E8" s="106"/>
    </row>
    <row r="9" spans="2:5" ht="13.5" thickBot="1" x14ac:dyDescent="0.25">
      <c r="B9" s="17" t="s">
        <v>38</v>
      </c>
      <c r="C9" s="18" t="s">
        <v>39</v>
      </c>
      <c r="D9" s="18" t="s">
        <v>40</v>
      </c>
      <c r="E9" s="19" t="s">
        <v>41</v>
      </c>
    </row>
    <row r="10" spans="2:5" x14ac:dyDescent="0.2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 x14ac:dyDescent="0.25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 x14ac:dyDescent="0.25">
      <c r="B13" s="106" t="s">
        <v>44</v>
      </c>
      <c r="C13" s="106"/>
      <c r="D13" s="106"/>
      <c r="E13" s="106"/>
    </row>
    <row r="14" spans="2:5" ht="13.5" thickBot="1" x14ac:dyDescent="0.25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x14ac:dyDescent="0.2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 x14ac:dyDescent="0.25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 x14ac:dyDescent="0.2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Zeros="0" workbookViewId="0">
      <selection activeCell="A3" sqref="A3:D3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ht="20.100000000000001" customHeight="1" x14ac:dyDescent="0.2">
      <c r="A2" s="111" t="s">
        <v>106</v>
      </c>
      <c r="B2" s="112"/>
      <c r="C2" s="112"/>
      <c r="D2" s="112"/>
      <c r="E2" s="112"/>
      <c r="F2" s="112"/>
      <c r="G2" s="112"/>
      <c r="H2" s="112"/>
      <c r="I2" s="112"/>
      <c r="J2" s="112" t="s">
        <v>91</v>
      </c>
      <c r="K2" s="112"/>
      <c r="L2" s="112"/>
      <c r="M2" s="112"/>
      <c r="N2" s="112"/>
      <c r="O2" s="112"/>
      <c r="P2" s="113"/>
    </row>
    <row r="3" spans="1:16" s="41" customFormat="1" ht="30" customHeight="1" thickBot="1" x14ac:dyDescent="0.25">
      <c r="A3" s="114" t="s">
        <v>111</v>
      </c>
      <c r="B3" s="115"/>
      <c r="C3" s="115"/>
      <c r="D3" s="115"/>
      <c r="E3" s="115" t="s">
        <v>101</v>
      </c>
      <c r="F3" s="115"/>
      <c r="G3" s="115"/>
      <c r="H3" s="115"/>
      <c r="I3" s="115"/>
      <c r="J3" s="115" t="s">
        <v>109</v>
      </c>
      <c r="K3" s="115"/>
      <c r="L3" s="115"/>
      <c r="M3" s="115"/>
      <c r="N3" s="115" t="s">
        <v>104</v>
      </c>
      <c r="O3" s="115"/>
      <c r="P3" s="116"/>
    </row>
    <row r="4" spans="1:16" ht="13.5" thickBot="1" x14ac:dyDescent="0.25"/>
    <row r="5" spans="1:16" ht="24" customHeight="1" x14ac:dyDescent="0.2">
      <c r="A5" s="123" t="s">
        <v>72</v>
      </c>
      <c r="B5" s="117" t="s">
        <v>73</v>
      </c>
      <c r="C5" s="126" t="s">
        <v>74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17" t="s">
        <v>85</v>
      </c>
      <c r="P5" s="120" t="s">
        <v>86</v>
      </c>
    </row>
    <row r="6" spans="1:16" x14ac:dyDescent="0.2">
      <c r="A6" s="124"/>
      <c r="B6" s="118"/>
      <c r="C6" s="118" t="s">
        <v>75</v>
      </c>
      <c r="D6" s="118" t="s">
        <v>25</v>
      </c>
      <c r="E6" s="118"/>
      <c r="F6" s="118"/>
      <c r="G6" s="118"/>
      <c r="H6" s="118"/>
      <c r="I6" s="118"/>
      <c r="J6" s="118" t="s">
        <v>81</v>
      </c>
      <c r="K6" s="118"/>
      <c r="L6" s="118"/>
      <c r="M6" s="118" t="s">
        <v>82</v>
      </c>
      <c r="N6" s="118"/>
      <c r="O6" s="118"/>
      <c r="P6" s="121"/>
    </row>
    <row r="7" spans="1:16" ht="13.5" thickBot="1" x14ac:dyDescent="0.25">
      <c r="A7" s="125"/>
      <c r="B7" s="119"/>
      <c r="C7" s="119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19"/>
      <c r="P7" s="122"/>
    </row>
    <row r="8" spans="1:16" ht="12.95" customHeight="1" x14ac:dyDescent="0.2">
      <c r="A8" s="72" t="str">
        <f>Spisak!B3</f>
        <v>11/2019</v>
      </c>
      <c r="B8" s="75" t="str">
        <f>Spisak!C3</f>
        <v>Ivanović Milica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>
        <f>Spisak!T3</f>
        <v>45</v>
      </c>
      <c r="K8" s="66" t="str">
        <f>Spisak!U3</f>
        <v/>
      </c>
      <c r="L8" s="66" t="str">
        <f>Spisak!V3</f>
        <v/>
      </c>
      <c r="M8" s="66">
        <f>Spisak!Q3</f>
        <v>46</v>
      </c>
      <c r="N8" s="66">
        <f>Spisak!R3</f>
        <v>0</v>
      </c>
      <c r="O8" s="66">
        <f>Spisak!Y3</f>
        <v>91</v>
      </c>
      <c r="P8" s="67" t="e">
        <f ca="1">Spisak!Z3 &amp; OcjenaSlovima(Spisak!Z3)</f>
        <v>#NAME?</v>
      </c>
    </row>
    <row r="9" spans="1:16" ht="12.95" customHeight="1" x14ac:dyDescent="0.2">
      <c r="A9" s="73" t="str">
        <f>Spisak!B4</f>
        <v>1/2019</v>
      </c>
      <c r="B9" s="76" t="str">
        <f>Spisak!C4</f>
        <v>Doknić Jovana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34</v>
      </c>
      <c r="K9" s="68" t="str">
        <f>Spisak!U4</f>
        <v/>
      </c>
      <c r="L9" s="68" t="str">
        <f>Spisak!V4</f>
        <v/>
      </c>
      <c r="M9" s="68">
        <f>Spisak!Q4</f>
        <v>48</v>
      </c>
      <c r="N9" s="68">
        <f>Spisak!R4</f>
        <v>0</v>
      </c>
      <c r="O9" s="68">
        <f>Spisak!Y4</f>
        <v>82</v>
      </c>
      <c r="P9" s="69" t="e">
        <f ca="1">Spisak!Z4 &amp; OcjenaSlovima(Spisak!Z4)</f>
        <v>#NAME?</v>
      </c>
    </row>
    <row r="10" spans="1:16" ht="12.95" customHeight="1" x14ac:dyDescent="0.2">
      <c r="A10" s="73" t="str">
        <f>Spisak!B5</f>
        <v>19/2020</v>
      </c>
      <c r="B10" s="76" t="str">
        <f>Spisak!C5</f>
        <v>Milatović Janko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43</v>
      </c>
      <c r="K10" s="68" t="str">
        <f>Spisak!U5</f>
        <v/>
      </c>
      <c r="L10" s="68" t="str">
        <f>Spisak!V5</f>
        <v/>
      </c>
      <c r="M10" s="68">
        <f>Spisak!Q5</f>
        <v>50</v>
      </c>
      <c r="N10" s="68">
        <f>Spisak!R5</f>
        <v>0</v>
      </c>
      <c r="O10" s="68">
        <f>Spisak!Y5</f>
        <v>93</v>
      </c>
      <c r="P10" s="69" t="e">
        <f ca="1">Spisak!Z5 &amp; OcjenaSlovima(Spisak!Z5)</f>
        <v>#NAME?</v>
      </c>
    </row>
    <row r="11" spans="1:16" ht="12.95" customHeight="1" x14ac:dyDescent="0.2">
      <c r="A11" s="73" t="str">
        <f>Spisak!B6</f>
        <v>5/2019</v>
      </c>
      <c r="B11" s="76" t="str">
        <f>Spisak!C6</f>
        <v>Paljušević Leona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42.5</v>
      </c>
      <c r="K11" s="68" t="str">
        <f>Spisak!U6</f>
        <v/>
      </c>
      <c r="L11" s="68" t="str">
        <f>Spisak!V6</f>
        <v/>
      </c>
      <c r="M11" s="68">
        <f>Spisak!Q6</f>
        <v>50</v>
      </c>
      <c r="N11" s="68">
        <f>Spisak!R6</f>
        <v>0</v>
      </c>
      <c r="O11" s="68">
        <f>Spisak!Y6</f>
        <v>92.5</v>
      </c>
      <c r="P11" s="69" t="e">
        <f ca="1">Spisak!Z6 &amp; OcjenaSlovima(Spisak!Z6)</f>
        <v>#NAME?</v>
      </c>
    </row>
    <row r="12" spans="1:16" ht="12.95" customHeight="1" x14ac:dyDescent="0.2">
      <c r="A12" s="73" t="str">
        <f>Spisak!B7</f>
        <v>3/2019</v>
      </c>
      <c r="B12" s="76" t="str">
        <f>Spisak!C7</f>
        <v>Božović Ivona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>
        <f>Spisak!T7</f>
        <v>38</v>
      </c>
      <c r="K12" s="68" t="str">
        <f>Spisak!U7</f>
        <v/>
      </c>
      <c r="L12" s="68" t="str">
        <f>Spisak!V7</f>
        <v/>
      </c>
      <c r="M12" s="68">
        <f>Spisak!Q7</f>
        <v>48</v>
      </c>
      <c r="N12" s="68">
        <f>Spisak!R7</f>
        <v>0</v>
      </c>
      <c r="O12" s="68">
        <f>Spisak!Y7</f>
        <v>86</v>
      </c>
      <c r="P12" s="69" t="e">
        <f ca="1">Spisak!Z7 &amp; OcjenaSlovima(Spisak!Z7)</f>
        <v>#NAME?</v>
      </c>
    </row>
    <row r="13" spans="1:16" ht="12.95" customHeight="1" x14ac:dyDescent="0.2">
      <c r="A13" s="73" t="str">
        <f>Spisak!B8</f>
        <v>2/2016</v>
      </c>
      <c r="B13" s="76" t="str">
        <f>Spisak!C8</f>
        <v>Pantović Đorđije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40</v>
      </c>
      <c r="K13" s="68" t="str">
        <f>Spisak!U8</f>
        <v/>
      </c>
      <c r="L13" s="68" t="str">
        <f>Spisak!V8</f>
        <v/>
      </c>
      <c r="M13" s="68">
        <f>Spisak!Q8</f>
        <v>33</v>
      </c>
      <c r="N13" s="68">
        <f>Spisak!R8</f>
        <v>0</v>
      </c>
      <c r="O13" s="68">
        <f>Spisak!Y8</f>
        <v>73</v>
      </c>
      <c r="P13" s="69" t="e">
        <f ca="1">Spisak!Z8 &amp; OcjenaSlovima(Spisak!Z8)</f>
        <v>#NAME?</v>
      </c>
    </row>
    <row r="14" spans="1:16" ht="12.95" customHeight="1" x14ac:dyDescent="0.2">
      <c r="A14" s="73" t="str">
        <f>Spisak!B9</f>
        <v>23/2016</v>
      </c>
      <c r="B14" s="76" t="str">
        <f>Spisak!C9</f>
        <v>Ćalasan Jelena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32</v>
      </c>
      <c r="K14" s="68" t="str">
        <f>Spisak!U9</f>
        <v/>
      </c>
      <c r="L14" s="68" t="str">
        <f>Spisak!V9</f>
        <v/>
      </c>
      <c r="M14" s="68">
        <f>Spisak!Q9</f>
        <v>31</v>
      </c>
      <c r="N14" s="68">
        <f>Spisak!R9</f>
        <v>0</v>
      </c>
      <c r="O14" s="68">
        <f>Spisak!Y9</f>
        <v>63</v>
      </c>
      <c r="P14" s="69" t="e">
        <f ca="1">Spisak!Z9 &amp; OcjenaSlovima(Spisak!Z9)</f>
        <v>#NAME?</v>
      </c>
    </row>
    <row r="15" spans="1:16" ht="12.95" customHeight="1" x14ac:dyDescent="0.2">
      <c r="A15" s="73" t="str">
        <f>Spisak!B10</f>
        <v>8/2016</v>
      </c>
      <c r="B15" s="76" t="str">
        <f>Spisak!C10</f>
        <v>Braunović Lazar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>
        <f>Spisak!T10</f>
        <v>25</v>
      </c>
      <c r="K15" s="68" t="str">
        <f>Spisak!U10</f>
        <v/>
      </c>
      <c r="L15" s="68" t="str">
        <f>Spisak!V10</f>
        <v/>
      </c>
      <c r="M15" s="68">
        <f>Spisak!Q10</f>
        <v>25</v>
      </c>
      <c r="N15" s="68">
        <f>Spisak!R10</f>
        <v>0</v>
      </c>
      <c r="O15" s="68">
        <f>Spisak!Y10</f>
        <v>50</v>
      </c>
      <c r="P15" s="69" t="e">
        <f ca="1">Spisak!Z10 &amp; OcjenaSlovima(Spisak!Z10)</f>
        <v>#NAME?</v>
      </c>
    </row>
    <row r="16" spans="1:16" ht="12.95" customHeight="1" thickBot="1" x14ac:dyDescent="0.25">
      <c r="A16" s="74" t="str">
        <f>Spisak!B11</f>
        <v>4/2019</v>
      </c>
      <c r="B16" s="77" t="str">
        <f>Spisak!C11</f>
        <v>Ivanović Balša</v>
      </c>
      <c r="C16" s="70">
        <f>Spisak!D11</f>
        <v>0</v>
      </c>
      <c r="D16" s="70">
        <f>Spisak!E11</f>
        <v>0</v>
      </c>
      <c r="E16" s="70">
        <f>Spisak!F11</f>
        <v>0</v>
      </c>
      <c r="F16" s="70">
        <f>Spisak!G11</f>
        <v>0</v>
      </c>
      <c r="G16" s="70">
        <f>Spisak!H11</f>
        <v>0</v>
      </c>
      <c r="H16" s="70">
        <f>Spisak!I11</f>
        <v>0</v>
      </c>
      <c r="I16" s="70">
        <f>Spisak!J11</f>
        <v>0</v>
      </c>
      <c r="J16" s="70">
        <f>Spisak!T11</f>
        <v>40</v>
      </c>
      <c r="K16" s="70" t="str">
        <f>Spisak!U11</f>
        <v/>
      </c>
      <c r="L16" s="70" t="str">
        <f>Spisak!V11</f>
        <v/>
      </c>
      <c r="M16" s="70">
        <f>Spisak!Q11</f>
        <v>46</v>
      </c>
      <c r="N16" s="70">
        <f>Spisak!R11</f>
        <v>0</v>
      </c>
      <c r="O16" s="70">
        <f>Spisak!Y11</f>
        <v>86</v>
      </c>
      <c r="P16" s="71" t="e">
        <f ca="1">Spisak!Z11 &amp; OcjenaSlovima(Spisak!Z11)</f>
        <v>#NAME?</v>
      </c>
    </row>
    <row r="17" spans="14:16" ht="12.95" customHeight="1" x14ac:dyDescent="0.2"/>
    <row r="18" spans="14:16" ht="12.95" customHeight="1" x14ac:dyDescent="0.2"/>
    <row r="19" spans="14:16" ht="12.95" customHeight="1" x14ac:dyDescent="0.2"/>
    <row r="20" spans="14:16" ht="12.95" customHeight="1" x14ac:dyDescent="0.2">
      <c r="N20" s="40"/>
      <c r="O20" s="40"/>
      <c r="P20" s="40"/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Zeros="0" workbookViewId="0">
      <selection activeCell="A4" sqref="A4:C4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27" t="s">
        <v>105</v>
      </c>
      <c r="B1" s="128"/>
      <c r="C1" s="128"/>
      <c r="D1" s="128"/>
      <c r="E1" s="128"/>
      <c r="F1" s="128"/>
      <c r="G1" s="129"/>
    </row>
    <row r="2" spans="1:7" ht="20.100000000000001" customHeight="1" x14ac:dyDescent="0.2">
      <c r="A2" s="111" t="s">
        <v>106</v>
      </c>
      <c r="B2" s="112"/>
      <c r="C2" s="112"/>
      <c r="D2" s="112"/>
      <c r="E2" s="112"/>
      <c r="F2" s="112"/>
      <c r="G2" s="113"/>
    </row>
    <row r="3" spans="1:7" ht="30" customHeight="1" x14ac:dyDescent="0.2">
      <c r="A3" s="111" t="s">
        <v>91</v>
      </c>
      <c r="B3" s="112"/>
      <c r="C3" s="112"/>
      <c r="D3" s="130" t="s">
        <v>109</v>
      </c>
      <c r="E3" s="130"/>
      <c r="F3" s="130"/>
      <c r="G3" s="131"/>
    </row>
    <row r="4" spans="1:7" ht="30" customHeight="1" thickBot="1" x14ac:dyDescent="0.25">
      <c r="A4" s="114" t="s">
        <v>110</v>
      </c>
      <c r="B4" s="115"/>
      <c r="C4" s="115"/>
      <c r="D4" s="115" t="s">
        <v>101</v>
      </c>
      <c r="E4" s="115"/>
      <c r="F4" s="115"/>
      <c r="G4" s="116"/>
    </row>
    <row r="5" spans="1:7" ht="13.5" thickBot="1" x14ac:dyDescent="0.25"/>
    <row r="6" spans="1:7" ht="20.100000000000001" customHeight="1" x14ac:dyDescent="0.2">
      <c r="A6" s="123" t="s">
        <v>8</v>
      </c>
      <c r="B6" s="117" t="s">
        <v>87</v>
      </c>
      <c r="C6" s="117" t="s">
        <v>73</v>
      </c>
      <c r="D6" s="126" t="s">
        <v>88</v>
      </c>
      <c r="E6" s="126"/>
      <c r="F6" s="126"/>
      <c r="G6" s="120" t="s">
        <v>90</v>
      </c>
    </row>
    <row r="7" spans="1:7" ht="30" customHeight="1" thickBot="1" x14ac:dyDescent="0.25">
      <c r="A7" s="125"/>
      <c r="B7" s="119"/>
      <c r="C7" s="119"/>
      <c r="D7" s="64" t="s">
        <v>48</v>
      </c>
      <c r="E7" s="64" t="s">
        <v>89</v>
      </c>
      <c r="F7" s="64" t="s">
        <v>31</v>
      </c>
      <c r="G7" s="122"/>
    </row>
    <row r="8" spans="1:7" ht="12.95" customHeight="1" x14ac:dyDescent="0.2">
      <c r="A8" s="78">
        <v>1</v>
      </c>
      <c r="B8" s="80" t="str">
        <f>Spisak!B3</f>
        <v>11/2019</v>
      </c>
      <c r="C8" s="75" t="str">
        <f>Spisak!C3</f>
        <v>Ivanović Milica</v>
      </c>
      <c r="D8" s="66">
        <f>Spisak!W3</f>
        <v>45</v>
      </c>
      <c r="E8" s="66">
        <f>Spisak!X3</f>
        <v>46</v>
      </c>
      <c r="F8" s="66">
        <f>Spisak!Y3</f>
        <v>91</v>
      </c>
      <c r="G8" s="67" t="e">
        <f ca="1">Spisak!Z3 &amp; OcjenaSlovima(Spisak!Z3)</f>
        <v>#NAME?</v>
      </c>
    </row>
    <row r="9" spans="1:7" ht="12.95" customHeight="1" x14ac:dyDescent="0.2">
      <c r="A9" s="79">
        <v>2</v>
      </c>
      <c r="B9" s="81" t="str">
        <f>Spisak!B4</f>
        <v>1/2019</v>
      </c>
      <c r="C9" s="76" t="str">
        <f>Spisak!C4</f>
        <v>Doknić Jovana</v>
      </c>
      <c r="D9" s="68">
        <f>Spisak!W4</f>
        <v>34</v>
      </c>
      <c r="E9" s="68">
        <f>Spisak!X4</f>
        <v>48</v>
      </c>
      <c r="F9" s="68">
        <f>Spisak!Y4</f>
        <v>82</v>
      </c>
      <c r="G9" s="69" t="e">
        <f ca="1">Spisak!Z4 &amp; OcjenaSlovima(Spisak!Z4)</f>
        <v>#NAME?</v>
      </c>
    </row>
    <row r="10" spans="1:7" ht="12.95" customHeight="1" x14ac:dyDescent="0.2">
      <c r="A10" s="79">
        <v>3</v>
      </c>
      <c r="B10" s="81" t="str">
        <f>Spisak!B5</f>
        <v>19/2020</v>
      </c>
      <c r="C10" s="76" t="str">
        <f>Spisak!C5</f>
        <v>Milatović Janko</v>
      </c>
      <c r="D10" s="68">
        <f>Spisak!W5</f>
        <v>43</v>
      </c>
      <c r="E10" s="68">
        <f>Spisak!X5</f>
        <v>50</v>
      </c>
      <c r="F10" s="68">
        <f>Spisak!Y5</f>
        <v>93</v>
      </c>
      <c r="G10" s="69" t="e">
        <f ca="1">Spisak!Z5 &amp; OcjenaSlovima(Spisak!Z5)</f>
        <v>#NAME?</v>
      </c>
    </row>
    <row r="11" spans="1:7" ht="12.95" customHeight="1" x14ac:dyDescent="0.2">
      <c r="A11" s="79">
        <v>4</v>
      </c>
      <c r="B11" s="81" t="str">
        <f>Spisak!B6</f>
        <v>5/2019</v>
      </c>
      <c r="C11" s="76" t="str">
        <f>Spisak!C6</f>
        <v>Paljušević Leona</v>
      </c>
      <c r="D11" s="68">
        <f>Spisak!W6</f>
        <v>42.5</v>
      </c>
      <c r="E11" s="68">
        <f>Spisak!X6</f>
        <v>50</v>
      </c>
      <c r="F11" s="68">
        <f>Spisak!Y6</f>
        <v>92.5</v>
      </c>
      <c r="G11" s="69" t="e">
        <f ca="1">Spisak!Z6 &amp; OcjenaSlovima(Spisak!Z6)</f>
        <v>#NAME?</v>
      </c>
    </row>
    <row r="12" spans="1:7" ht="12.95" customHeight="1" x14ac:dyDescent="0.2">
      <c r="A12" s="79">
        <v>5</v>
      </c>
      <c r="B12" s="81" t="str">
        <f>Spisak!B7</f>
        <v>3/2019</v>
      </c>
      <c r="C12" s="76" t="str">
        <f>Spisak!C7</f>
        <v>Božović Ivona</v>
      </c>
      <c r="D12" s="68">
        <f>Spisak!W7</f>
        <v>38</v>
      </c>
      <c r="E12" s="68">
        <f>Spisak!X7</f>
        <v>48</v>
      </c>
      <c r="F12" s="68">
        <f>Spisak!Y7</f>
        <v>86</v>
      </c>
      <c r="G12" s="69" t="e">
        <f ca="1">Spisak!Z7 &amp; OcjenaSlovima(Spisak!Z7)</f>
        <v>#NAME?</v>
      </c>
    </row>
    <row r="13" spans="1:7" ht="12.95" customHeight="1" x14ac:dyDescent="0.2">
      <c r="A13" s="79">
        <v>6</v>
      </c>
      <c r="B13" s="81" t="str">
        <f>Spisak!B8</f>
        <v>2/2016</v>
      </c>
      <c r="C13" s="76" t="str">
        <f>Spisak!C8</f>
        <v>Pantović Đorđije</v>
      </c>
      <c r="D13" s="68">
        <f>Spisak!W8</f>
        <v>40</v>
      </c>
      <c r="E13" s="68">
        <f>Spisak!X8</f>
        <v>33</v>
      </c>
      <c r="F13" s="68">
        <f>Spisak!Y8</f>
        <v>73</v>
      </c>
      <c r="G13" s="69" t="e">
        <f ca="1">Spisak!Z8 &amp; OcjenaSlovima(Spisak!Z8)</f>
        <v>#NAME?</v>
      </c>
    </row>
    <row r="14" spans="1:7" ht="12.95" customHeight="1" x14ac:dyDescent="0.2">
      <c r="A14" s="79">
        <v>7</v>
      </c>
      <c r="B14" s="81" t="str">
        <f>Spisak!B9</f>
        <v>23/2016</v>
      </c>
      <c r="C14" s="76" t="str">
        <f>Spisak!C9</f>
        <v>Ćalasan Jelena</v>
      </c>
      <c r="D14" s="68">
        <f>Spisak!W9</f>
        <v>32</v>
      </c>
      <c r="E14" s="68">
        <f>Spisak!X9</f>
        <v>31</v>
      </c>
      <c r="F14" s="68">
        <f>Spisak!Y9</f>
        <v>63</v>
      </c>
      <c r="G14" s="69" t="e">
        <f ca="1">Spisak!Z9 &amp; OcjenaSlovima(Spisak!Z9)</f>
        <v>#NAME?</v>
      </c>
    </row>
    <row r="15" spans="1:7" ht="12.95" customHeight="1" x14ac:dyDescent="0.2">
      <c r="A15" s="79">
        <v>8</v>
      </c>
      <c r="B15" s="81" t="str">
        <f>Spisak!B10</f>
        <v>8/2016</v>
      </c>
      <c r="C15" s="76" t="str">
        <f>Spisak!C10</f>
        <v>Braunović Lazar</v>
      </c>
      <c r="D15" s="68">
        <f>Spisak!W10</f>
        <v>25</v>
      </c>
      <c r="E15" s="68">
        <f>Spisak!X10</f>
        <v>25</v>
      </c>
      <c r="F15" s="68">
        <f>Spisak!Y10</f>
        <v>50</v>
      </c>
      <c r="G15" s="69" t="e">
        <f ca="1">Spisak!Z10 &amp; OcjenaSlovima(Spisak!Z10)</f>
        <v>#NAME?</v>
      </c>
    </row>
    <row r="16" spans="1:7" ht="12.95" customHeight="1" thickBot="1" x14ac:dyDescent="0.25">
      <c r="A16" s="87">
        <v>9</v>
      </c>
      <c r="B16" s="82" t="str">
        <f>Spisak!B11</f>
        <v>4/2019</v>
      </c>
      <c r="C16" s="77" t="str">
        <f>Spisak!C11</f>
        <v>Ivanović Balša</v>
      </c>
      <c r="D16" s="70">
        <f>Spisak!W11</f>
        <v>40</v>
      </c>
      <c r="E16" s="70">
        <f>Spisak!X11</f>
        <v>46</v>
      </c>
      <c r="F16" s="70">
        <f>Spisak!Y11</f>
        <v>86</v>
      </c>
      <c r="G16" s="71" t="e">
        <f ca="1">Spisak!Z11 &amp; OcjenaSlovima(Spisak!Z11)</f>
        <v>#NAME?</v>
      </c>
    </row>
    <row r="17" spans="5:7" ht="12.95" customHeight="1" x14ac:dyDescent="0.2"/>
    <row r="18" spans="5:7" ht="12.95" customHeight="1" x14ac:dyDescent="0.2"/>
    <row r="19" spans="5:7" ht="12.95" customHeight="1" x14ac:dyDescent="0.2"/>
    <row r="20" spans="5:7" ht="12.95" customHeight="1" x14ac:dyDescent="0.2">
      <c r="E20" s="40"/>
      <c r="F20" s="40"/>
      <c r="G20" s="40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0" workbookViewId="0">
      <selection activeCell="T22" sqref="T22"/>
    </sheetView>
  </sheetViews>
  <sheetFormatPr defaultRowHeight="12.75" x14ac:dyDescent="0.2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2" t="s">
        <v>54</v>
      </c>
    </row>
    <row r="2" spans="1:19" ht="17.100000000000001" customHeight="1" x14ac:dyDescent="0.2">
      <c r="A2" s="42" t="s">
        <v>55</v>
      </c>
    </row>
    <row r="3" spans="1:19" ht="17.100000000000001" customHeight="1" x14ac:dyDescent="0.2">
      <c r="A3" s="42" t="s">
        <v>92</v>
      </c>
    </row>
    <row r="4" spans="1:19" ht="17.100000000000001" customHeight="1" x14ac:dyDescent="0.2">
      <c r="A4" s="42" t="s">
        <v>95</v>
      </c>
    </row>
    <row r="5" spans="1:19" ht="17.100000000000001" customHeight="1" x14ac:dyDescent="0.2">
      <c r="A5" s="42" t="s">
        <v>93</v>
      </c>
    </row>
    <row r="6" spans="1:19" ht="17.100000000000001" customHeight="1" x14ac:dyDescent="0.2">
      <c r="A6" s="42" t="s">
        <v>96</v>
      </c>
    </row>
    <row r="8" spans="1:19" ht="20.100000000000001" customHeight="1" x14ac:dyDescent="0.2">
      <c r="A8" s="132" t="s">
        <v>56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20.100000000000001" customHeight="1" x14ac:dyDescent="0.2">
      <c r="A9" s="133" t="s">
        <v>57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 ht="20.100000000000001" customHeight="1" x14ac:dyDescent="0.2">
      <c r="A10" s="133" t="s">
        <v>97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13.5" thickBot="1" x14ac:dyDescent="0.25"/>
    <row r="12" spans="1:19" ht="30" customHeight="1" x14ac:dyDescent="0.2">
      <c r="A12" s="123" t="s">
        <v>58</v>
      </c>
      <c r="B12" s="117" t="s">
        <v>59</v>
      </c>
      <c r="C12" s="117" t="s">
        <v>60</v>
      </c>
      <c r="D12" s="117" t="s">
        <v>61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 t="s">
        <v>69</v>
      </c>
      <c r="Q12" s="117"/>
      <c r="R12" s="117"/>
      <c r="S12" s="120"/>
    </row>
    <row r="13" spans="1:19" x14ac:dyDescent="0.2">
      <c r="A13" s="124"/>
      <c r="B13" s="118"/>
      <c r="C13" s="118"/>
      <c r="D13" s="118" t="s">
        <v>62</v>
      </c>
      <c r="E13" s="118"/>
      <c r="F13" s="118" t="s">
        <v>63</v>
      </c>
      <c r="G13" s="118"/>
      <c r="H13" s="118" t="s">
        <v>64</v>
      </c>
      <c r="I13" s="118"/>
      <c r="J13" s="118" t="s">
        <v>65</v>
      </c>
      <c r="K13" s="118"/>
      <c r="L13" s="118" t="s">
        <v>66</v>
      </c>
      <c r="M13" s="118"/>
      <c r="N13" s="118" t="s">
        <v>67</v>
      </c>
      <c r="O13" s="118"/>
      <c r="P13" s="118" t="s">
        <v>70</v>
      </c>
      <c r="Q13" s="118"/>
      <c r="R13" s="118" t="s">
        <v>71</v>
      </c>
      <c r="S13" s="121"/>
    </row>
    <row r="14" spans="1:19" ht="13.5" thickBot="1" x14ac:dyDescent="0.25">
      <c r="A14" s="125"/>
      <c r="B14" s="119"/>
      <c r="C14" s="119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 x14ac:dyDescent="0.25">
      <c r="A15" s="43">
        <v>1</v>
      </c>
      <c r="B15" s="44" t="s">
        <v>94</v>
      </c>
      <c r="C15" s="44">
        <f>P15+R15</f>
        <v>9</v>
      </c>
      <c r="D15" s="44">
        <f>COUNTIF(Spisak!Z3:Z15, "=A")</f>
        <v>3</v>
      </c>
      <c r="E15" s="44">
        <f>ROUND(100*D15/C15,1)</f>
        <v>33.299999999999997</v>
      </c>
      <c r="F15" s="44">
        <f>COUNTIF(Spisak!Z3:Z15, "=B")</f>
        <v>3</v>
      </c>
      <c r="G15" s="44">
        <f>ROUND(100*F15/C15,1)</f>
        <v>33.299999999999997</v>
      </c>
      <c r="H15" s="44">
        <f>COUNTIF(Spisak!Z3:Z15, "=C")</f>
        <v>1</v>
      </c>
      <c r="I15" s="44">
        <f>ROUND(100*H15/C15,1)</f>
        <v>11.1</v>
      </c>
      <c r="J15" s="44">
        <f>COUNTIF(Spisak!Z3:Z15, "=D")</f>
        <v>1</v>
      </c>
      <c r="K15" s="44">
        <f>ROUND(100*J15/C15,1)</f>
        <v>11.1</v>
      </c>
      <c r="L15" s="44">
        <f>COUNTIF(Spisak!Z3:Z15, "=E")</f>
        <v>1</v>
      </c>
      <c r="M15" s="44">
        <f>ROUND(100*L15/C15,1)</f>
        <v>11.1</v>
      </c>
      <c r="N15" s="44">
        <f>COUNTIF(Spisak!Z3:Z15, "=F")</f>
        <v>0</v>
      </c>
      <c r="O15" s="44">
        <f>MAX(0,100-E15-G15-I15-K15-M15)</f>
        <v>0.10000000000000497</v>
      </c>
      <c r="P15" s="44">
        <f>D15+F15+H15+J15+L15</f>
        <v>9</v>
      </c>
      <c r="Q15" s="44">
        <f>ROUND(100*P15/C15,1)</f>
        <v>100</v>
      </c>
      <c r="R15" s="44">
        <f>N15</f>
        <v>0</v>
      </c>
      <c r="S15" s="45">
        <f>O15</f>
        <v>0.10000000000000497</v>
      </c>
    </row>
    <row r="19" spans="16:19" x14ac:dyDescent="0.2">
      <c r="P19" s="40"/>
      <c r="Q19" s="40"/>
      <c r="R19" s="40"/>
      <c r="S19" s="40"/>
    </row>
    <row r="20" spans="16:19" x14ac:dyDescent="0.2">
      <c r="S20" s="86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Gordana</cp:lastModifiedBy>
  <cp:lastPrinted>2019-09-13T20:28:55Z</cp:lastPrinted>
  <dcterms:created xsi:type="dcterms:W3CDTF">1999-11-01T09:35:38Z</dcterms:created>
  <dcterms:modified xsi:type="dcterms:W3CDTF">2021-02-04T21:58:06Z</dcterms:modified>
</cp:coreProperties>
</file>